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2\Pregão - 2022\Pregão 118-2022 - Transporte Escolar\"/>
    </mc:Choice>
  </mc:AlternateContent>
  <bookViews>
    <workbookView xWindow="0" yWindow="60" windowWidth="19410" windowHeight="7710"/>
  </bookViews>
  <sheets>
    <sheet name="planilha custos Lote 2" sheetId="1" r:id="rId1"/>
  </sheets>
  <calcPr calcId="152511"/>
</workbook>
</file>

<file path=xl/calcChain.xml><?xml version="1.0" encoding="utf-8"?>
<calcChain xmlns="http://schemas.openxmlformats.org/spreadsheetml/2006/main">
  <c r="F22" i="1" l="1"/>
  <c r="P55" i="1" l="1"/>
  <c r="P60" i="1" s="1"/>
  <c r="N50" i="1"/>
  <c r="P50" i="1" s="1"/>
  <c r="P49" i="1"/>
  <c r="P44" i="1"/>
  <c r="G59" i="1"/>
  <c r="P40" i="1"/>
  <c r="G52" i="1"/>
  <c r="G51" i="1"/>
  <c r="G50" i="1"/>
  <c r="G49" i="1"/>
  <c r="P51" i="1" l="1"/>
  <c r="G53" i="1"/>
  <c r="G55" i="1" s="1"/>
  <c r="G43" i="1"/>
  <c r="G42" i="1"/>
  <c r="G38" i="1"/>
  <c r="F26" i="1"/>
  <c r="D30" i="1" s="1"/>
  <c r="F18" i="1"/>
  <c r="P61" i="1" l="1"/>
  <c r="P52" i="1"/>
  <c r="P41" i="1"/>
  <c r="P45" i="1"/>
  <c r="G45" i="1"/>
  <c r="F24" i="1"/>
  <c r="G60" i="1" s="1"/>
  <c r="G63" i="1" l="1"/>
  <c r="P63" i="1"/>
  <c r="G65" i="1" l="1"/>
  <c r="G67" i="1" s="1"/>
  <c r="G69" i="1" s="1"/>
  <c r="F28" i="1" s="1"/>
  <c r="F30" i="1" s="1"/>
</calcChain>
</file>

<file path=xl/comments1.xml><?xml version="1.0" encoding="utf-8"?>
<comments xmlns="http://schemas.openxmlformats.org/spreadsheetml/2006/main">
  <authors>
    <author>Admin</author>
  </authors>
  <commentList>
    <comment ref="G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<sst xmlns="http://schemas.openxmlformats.org/spreadsheetml/2006/main" count="99" uniqueCount="94">
  <si>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</si>
  <si>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</si>
  <si>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</si>
  <si>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</si>
  <si>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</si>
  <si>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</si>
  <si>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</si>
  <si>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</si>
  <si>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</si>
  <si>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</si>
  <si>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</si>
  <si>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</si>
  <si>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</si>
  <si>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</si>
  <si>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</si>
  <si>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</si>
  <si>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</si>
  <si>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</si>
  <si>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</si>
  <si>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</si>
  <si>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</si>
  <si>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</si>
  <si>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</si>
  <si>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</si>
  <si>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</si>
  <si>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</si>
  <si>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</si>
  <si>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</si>
  <si>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</si>
  <si>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</si>
  <si>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</si>
  <si>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</si>
  <si>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</si>
  <si>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</si>
  <si>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</si>
  <si>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</si>
  <si>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</si>
  <si>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</si>
  <si>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</si>
  <si>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</si>
  <si>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</si>
  <si>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</si>
  <si>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</si>
  <si>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</si>
  <si>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</si>
  <si>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</si>
  <si>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</si>
  <si>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</si>
  <si>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</si>
  <si>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</si>
  <si>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</si>
  <si>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</si>
  <si>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</si>
  <si>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</si>
  <si>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</si>
  <si>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</si>
  <si>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</si>
  <si>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</si>
  <si>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</si>
  <si>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</si>
  <si>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</si>
  <si>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</si>
  <si>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</si>
  <si>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</si>
  <si>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</si>
  <si>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</si>
  <si>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</si>
  <si>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</si>
  <si>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</si>
  <si>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</si>
  <si>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</si>
  <si>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</si>
  <si>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</si>
  <si>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</si>
  <si>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</si>
  <si>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</si>
  <si>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</si>
  <si>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</si>
  <si>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</si>
  <si>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</si>
  <si>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</si>
  <si>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</si>
  <si>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</si>
  <si>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</si>
  <si>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</si>
  <si>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</si>
  <si>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t>Licenciamento/Seguro Obrigatório</t>
  </si>
  <si>
    <t>Pregão 118/2022 - MCA</t>
  </si>
  <si>
    <t xml:space="preserve">Mone da Empresa: </t>
  </si>
  <si>
    <t>Local e Data</t>
  </si>
  <si>
    <t>Obs. Para não corromper formulas da planilha alterar apenas os campos em amarelo</t>
  </si>
  <si>
    <t xml:space="preserve">Lote 2 - </t>
  </si>
  <si>
    <t xml:space="preserve">Percurso: 
• Linha Gruta / Boca da Picada Ben-jamin (tarde);
• Vista Alegre (tarde e noite);
• Lagoa Azul (noite);
• Rio Treze (tarde e noite);
• Dois Irmãos (noite).
</t>
  </si>
  <si>
    <t>Micro -ônibus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</si>
</sst>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3" fillId="0" borderId="0" xfId="0" applyFont="1" applyBorder="1"/>
    <xf numFmtId="43" fontId="2" fillId="0" borderId="0" xfId="1" applyFont="1" applyBorder="1"/>
    <xf numFmtId="165" fontId="5" fillId="0" borderId="0" xfId="1" applyNumberFormat="1" applyFont="1" applyBorder="1"/>
    <xf numFmtId="43" fontId="3" fillId="0" borderId="0" xfId="1" applyFont="1" applyBorder="1"/>
    <xf numFmtId="43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43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43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2" borderId="17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43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43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171" fontId="3" fillId="0" borderId="17" xfId="0" applyNumberFormat="1" applyFont="1" applyBorder="1"/>
    <xf numFmtId="0" fontId="2" fillId="0" borderId="20" xfId="0" applyFont="1" applyBorder="1"/>
    <xf numFmtId="167" fontId="15" fillId="0" borderId="17" xfId="0" applyNumberFormat="1" applyFont="1" applyBorder="1"/>
    <xf numFmtId="0" fontId="2" fillId="0" borderId="0" xfId="0" applyFont="1" applyAlignment="1">
      <alignment horizontal="left"/>
    </xf>
    <xf numFmtId="0" fontId="2" fillId="3" borderId="0" xfId="0" applyFont="1" applyFill="1" applyBorder="1"/>
    <xf numFmtId="0" fontId="3" fillId="3" borderId="18" xfId="0" applyFont="1" applyFill="1" applyBorder="1"/>
    <xf numFmtId="0" fontId="2" fillId="3" borderId="3" xfId="0" applyFont="1" applyFill="1" applyBorder="1"/>
    <xf numFmtId="0" fontId="2" fillId="3" borderId="17" xfId="0" applyFont="1" applyFill="1" applyBorder="1" applyProtection="1"/>
    <xf numFmtId="0" fontId="3" fillId="3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3" fontId="2" fillId="3" borderId="17" xfId="1" applyNumberFormat="1" applyFont="1" applyFill="1" applyBorder="1"/>
    <xf numFmtId="0" fontId="2" fillId="3" borderId="0" xfId="0" quotePrefix="1" applyFont="1" applyFill="1" applyBorder="1"/>
    <xf numFmtId="166" fontId="2" fillId="3" borderId="0" xfId="1" applyNumberFormat="1" applyFont="1" applyFill="1" applyBorder="1"/>
    <xf numFmtId="43" fontId="2" fillId="3" borderId="0" xfId="1" applyNumberFormat="1" applyFont="1" applyFill="1" applyBorder="1"/>
    <xf numFmtId="2" fontId="2" fillId="0" borderId="0" xfId="0" applyNumberFormat="1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39" xfId="0" applyFont="1" applyFill="1" applyBorder="1" applyAlignment="1">
      <alignment horizontal="center" vertical="top" wrapText="1"/>
    </xf>
    <xf numFmtId="0" fontId="17" fillId="3" borderId="40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41" xfId="0" applyFont="1" applyFill="1" applyBorder="1" applyAlignment="1">
      <alignment horizontal="center" vertical="top" wrapText="1"/>
    </xf>
    <xf numFmtId="0" fontId="17" fillId="3" borderId="42" xfId="0" applyFont="1" applyFill="1" applyBorder="1" applyAlignment="1">
      <alignment horizontal="center" vertical="top" wrapText="1"/>
    </xf>
    <xf numFmtId="0" fontId="17" fillId="3" borderId="16" xfId="0" applyFont="1" applyFill="1" applyBorder="1" applyAlignment="1">
      <alignment horizontal="center" vertical="top" wrapText="1"/>
    </xf>
    <xf numFmtId="0" fontId="17" fillId="3" borderId="43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2" fontId="3" fillId="0" borderId="17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0" fontId="3" fillId="0" borderId="26" xfId="0" applyFont="1" applyBorder="1" applyAlignment="1">
      <alignment horizontal="left"/>
    </xf>
    <xf numFmtId="43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2" fillId="0" borderId="29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3" fontId="2" fillId="0" borderId="17" xfId="1" applyFont="1" applyBorder="1" applyAlignment="1">
      <alignment horizontal="center"/>
    </xf>
    <xf numFmtId="43" fontId="2" fillId="0" borderId="23" xfId="1" applyFont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43" fontId="2" fillId="3" borderId="17" xfId="1" applyFont="1" applyFill="1" applyBorder="1" applyAlignment="1">
      <alignment horizontal="center"/>
    </xf>
    <xf numFmtId="43" fontId="2" fillId="3" borderId="23" xfId="1" applyFont="1" applyFill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43" fontId="2" fillId="0" borderId="16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3" fontId="2" fillId="2" borderId="17" xfId="1" applyFont="1" applyFill="1" applyBorder="1" applyAlignment="1">
      <alignment horizontal="left"/>
    </xf>
    <xf numFmtId="43" fontId="2" fillId="2" borderId="23" xfId="1" applyFont="1" applyFill="1" applyBorder="1" applyAlignment="1">
      <alignment horizontal="left"/>
    </xf>
    <xf numFmtId="164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3" fontId="2" fillId="2" borderId="23" xfId="1" applyFont="1" applyFill="1" applyBorder="1" applyAlignment="1">
      <alignment horizontal="center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166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3"/>
  <sheetViews>
    <sheetView tabSelected="1" topLeftCell="A13" zoomScale="80" zoomScaleNormal="80" workbookViewId="0">
      <selection activeCell="F21" sqref="F21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12.570312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4" width="5.7109375" style="1"/>
    <col min="15" max="15" width="6.42578125" style="1" customWidth="1"/>
    <col min="16" max="16" width="5.7109375" style="1"/>
    <col min="17" max="17" width="5" style="1" customWidth="1"/>
    <col min="18" max="19" width="5.7109375" style="1"/>
    <col min="20" max="20" width="7.140625" style="1" bestFit="1" customWidth="1"/>
    <col min="21" max="16384" width="5.7109375" style="1"/>
  </cols>
  <sheetData>
    <row r="1" spans="1:17" ht="21" customHeight="1" x14ac:dyDescent="0.3">
      <c r="A1" s="79" t="s">
        <v>87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21" customHeight="1" x14ac:dyDescent="0.3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20.25" customHeight="1" x14ac:dyDescent="0.2"/>
    <row r="4" spans="1:17" ht="20.25" customHeight="1" x14ac:dyDescent="0.2">
      <c r="A4" s="80" t="s">
        <v>88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20.2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23.25" customHeight="1" x14ac:dyDescent="0.2">
      <c r="A6" s="81" t="s">
        <v>89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24.75" customHeight="1" x14ac:dyDescent="0.2">
      <c r="A7" s="82" t="s">
        <v>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1:17" ht="24" customHeight="1" x14ac:dyDescent="0.2">
      <c r="A8" s="85" t="s">
        <v>90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17" ht="13.5" thickBot="1" x14ac:dyDescent="0.25"/>
    <row r="10" spans="1:17" ht="13.5" thickTop="1" x14ac:dyDescent="0.2">
      <c r="A10" s="118" t="s">
        <v>15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</row>
    <row r="11" spans="1:17" ht="15" customHeight="1" x14ac:dyDescent="0.2">
      <c r="A11" s="107" t="s">
        <v>17</v>
      </c>
      <c r="B11" s="108"/>
      <c r="C11" s="108"/>
      <c r="D11" s="106">
        <v>2</v>
      </c>
      <c r="E11" s="106"/>
      <c r="F11" s="63"/>
      <c r="G11" s="64" t="s">
        <v>9</v>
      </c>
      <c r="H11" s="86" t="s">
        <v>92</v>
      </c>
      <c r="I11" s="87"/>
      <c r="J11" s="87"/>
      <c r="K11" s="87"/>
      <c r="L11" s="87"/>
      <c r="M11" s="87"/>
      <c r="N11" s="87"/>
      <c r="O11" s="87"/>
      <c r="P11" s="87"/>
      <c r="Q11" s="88"/>
    </row>
    <row r="12" spans="1:17" ht="10.9" customHeight="1" x14ac:dyDescent="0.2">
      <c r="A12" s="65"/>
      <c r="B12" s="63"/>
      <c r="C12" s="63"/>
      <c r="D12" s="63"/>
      <c r="E12" s="63"/>
      <c r="F12" s="63"/>
      <c r="G12" s="63"/>
      <c r="H12" s="89"/>
      <c r="I12" s="90"/>
      <c r="J12" s="90"/>
      <c r="K12" s="90"/>
      <c r="L12" s="90"/>
      <c r="M12" s="90"/>
      <c r="N12" s="90"/>
      <c r="O12" s="90"/>
      <c r="P12" s="90"/>
      <c r="Q12" s="91"/>
    </row>
    <row r="13" spans="1:17" ht="25.9" customHeight="1" x14ac:dyDescent="0.2">
      <c r="A13" s="65"/>
      <c r="B13" s="63"/>
      <c r="C13" s="63"/>
      <c r="D13" s="63"/>
      <c r="E13" s="63"/>
      <c r="F13" s="63"/>
      <c r="G13" s="63"/>
      <c r="H13" s="89"/>
      <c r="I13" s="90"/>
      <c r="J13" s="90"/>
      <c r="K13" s="90"/>
      <c r="L13" s="90"/>
      <c r="M13" s="90"/>
      <c r="N13" s="90"/>
      <c r="O13" s="90"/>
      <c r="P13" s="90"/>
      <c r="Q13" s="91"/>
    </row>
    <row r="14" spans="1:17" ht="25.9" customHeight="1" x14ac:dyDescent="0.2">
      <c r="A14" s="107" t="s">
        <v>10</v>
      </c>
      <c r="B14" s="108"/>
      <c r="C14" s="108"/>
      <c r="D14" s="108"/>
      <c r="E14" s="108"/>
      <c r="F14" s="66">
        <v>200</v>
      </c>
      <c r="G14" s="63"/>
      <c r="H14" s="89"/>
      <c r="I14" s="90"/>
      <c r="J14" s="90"/>
      <c r="K14" s="90"/>
      <c r="L14" s="90"/>
      <c r="M14" s="90"/>
      <c r="N14" s="90"/>
      <c r="O14" s="90"/>
      <c r="P14" s="90"/>
      <c r="Q14" s="91"/>
    </row>
    <row r="15" spans="1:17" ht="6" customHeight="1" x14ac:dyDescent="0.2">
      <c r="A15" s="67"/>
      <c r="B15" s="68"/>
      <c r="C15" s="68"/>
      <c r="D15" s="68"/>
      <c r="E15" s="68"/>
      <c r="F15" s="63"/>
      <c r="G15" s="63"/>
      <c r="H15" s="89"/>
      <c r="I15" s="90"/>
      <c r="J15" s="90"/>
      <c r="K15" s="90"/>
      <c r="L15" s="90"/>
      <c r="M15" s="90"/>
      <c r="N15" s="90"/>
      <c r="O15" s="90"/>
      <c r="P15" s="90"/>
      <c r="Q15" s="91"/>
    </row>
    <row r="16" spans="1:17" ht="15" customHeight="1" x14ac:dyDescent="0.2">
      <c r="A16" s="107" t="s">
        <v>24</v>
      </c>
      <c r="B16" s="108"/>
      <c r="C16" s="108"/>
      <c r="D16" s="108"/>
      <c r="E16" s="108"/>
      <c r="F16" s="31">
        <v>10</v>
      </c>
      <c r="G16" s="63"/>
      <c r="H16" s="89"/>
      <c r="I16" s="90"/>
      <c r="J16" s="90"/>
      <c r="K16" s="90"/>
      <c r="L16" s="90"/>
      <c r="M16" s="90"/>
      <c r="N16" s="90"/>
      <c r="O16" s="90"/>
      <c r="P16" s="90"/>
      <c r="Q16" s="91"/>
    </row>
    <row r="17" spans="1:20" ht="5.0999999999999996" customHeight="1" x14ac:dyDescent="0.2">
      <c r="A17" s="67"/>
      <c r="B17" s="68"/>
      <c r="C17" s="68"/>
      <c r="D17" s="68"/>
      <c r="E17" s="68"/>
      <c r="F17" s="63"/>
      <c r="G17" s="63"/>
      <c r="H17" s="89"/>
      <c r="I17" s="90"/>
      <c r="J17" s="90"/>
      <c r="K17" s="90"/>
      <c r="L17" s="90"/>
      <c r="M17" s="90"/>
      <c r="N17" s="90"/>
      <c r="O17" s="90"/>
      <c r="P17" s="90"/>
      <c r="Q17" s="91"/>
    </row>
    <row r="18" spans="1:20" ht="15" customHeight="1" x14ac:dyDescent="0.2">
      <c r="A18" s="107" t="s">
        <v>11</v>
      </c>
      <c r="B18" s="108"/>
      <c r="C18" s="108"/>
      <c r="D18" s="108"/>
      <c r="E18" s="108"/>
      <c r="F18" s="31">
        <f>F14/F16</f>
        <v>20</v>
      </c>
      <c r="G18" s="63"/>
      <c r="H18" s="92"/>
      <c r="I18" s="93"/>
      <c r="J18" s="93"/>
      <c r="K18" s="93"/>
      <c r="L18" s="93"/>
      <c r="M18" s="93"/>
      <c r="N18" s="93"/>
      <c r="O18" s="93"/>
      <c r="P18" s="93"/>
      <c r="Q18" s="94"/>
    </row>
    <row r="19" spans="1:20" ht="5.0999999999999996" customHeight="1" x14ac:dyDescent="0.2">
      <c r="A19" s="67"/>
      <c r="B19" s="68"/>
      <c r="C19" s="68"/>
      <c r="D19" s="68"/>
      <c r="E19" s="68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9"/>
    </row>
    <row r="20" spans="1:20" ht="15" customHeight="1" x14ac:dyDescent="0.2">
      <c r="A20" s="107" t="s">
        <v>18</v>
      </c>
      <c r="B20" s="108"/>
      <c r="C20" s="108"/>
      <c r="D20" s="108"/>
      <c r="E20" s="108"/>
      <c r="F20" s="106" t="s">
        <v>93</v>
      </c>
      <c r="G20" s="106"/>
      <c r="H20" s="63"/>
      <c r="I20" s="63"/>
      <c r="J20" s="123" t="s">
        <v>20</v>
      </c>
      <c r="K20" s="124"/>
      <c r="L20" s="124"/>
      <c r="M20" s="124"/>
      <c r="N20" s="125"/>
      <c r="O20" s="31">
        <v>42</v>
      </c>
      <c r="P20" s="70"/>
      <c r="Q20" s="69"/>
    </row>
    <row r="21" spans="1:20" ht="5.0999999999999996" customHeight="1" x14ac:dyDescent="0.2">
      <c r="A21" s="67"/>
      <c r="B21" s="68"/>
      <c r="C21" s="68"/>
      <c r="D21" s="68"/>
      <c r="E21" s="68"/>
      <c r="F21" s="71"/>
      <c r="G21" s="71"/>
      <c r="H21" s="63"/>
      <c r="I21" s="63"/>
      <c r="J21" s="63"/>
      <c r="K21" s="72"/>
      <c r="L21" s="73"/>
      <c r="M21" s="73"/>
      <c r="N21" s="73"/>
      <c r="O21" s="72"/>
      <c r="P21" s="63"/>
      <c r="Q21" s="69"/>
    </row>
    <row r="22" spans="1:20" ht="15" customHeight="1" x14ac:dyDescent="0.2">
      <c r="A22" s="107" t="s">
        <v>13</v>
      </c>
      <c r="B22" s="108"/>
      <c r="C22" s="108"/>
      <c r="D22" s="108"/>
      <c r="E22" s="108"/>
      <c r="F22" s="74">
        <f>O22+O24+O26</f>
        <v>114.5</v>
      </c>
      <c r="G22" s="75" t="s">
        <v>81</v>
      </c>
      <c r="H22" s="121" t="s">
        <v>16</v>
      </c>
      <c r="I22" s="121"/>
      <c r="J22" s="121"/>
      <c r="K22" s="121"/>
      <c r="L22" s="121" t="s">
        <v>23</v>
      </c>
      <c r="M22" s="121"/>
      <c r="N22" s="121"/>
      <c r="O22" s="122">
        <v>37.700000000000003</v>
      </c>
      <c r="P22" s="63"/>
      <c r="Q22" s="69"/>
    </row>
    <row r="23" spans="1:20" ht="5.0999999999999996" customHeight="1" x14ac:dyDescent="0.2">
      <c r="A23" s="67"/>
      <c r="B23" s="68"/>
      <c r="C23" s="68"/>
      <c r="D23" s="68"/>
      <c r="E23" s="68"/>
      <c r="F23" s="76"/>
      <c r="G23" s="63"/>
      <c r="H23" s="71"/>
      <c r="I23" s="71"/>
      <c r="J23" s="71"/>
      <c r="K23" s="71"/>
      <c r="L23" s="121"/>
      <c r="M23" s="121"/>
      <c r="N23" s="121"/>
      <c r="O23" s="122"/>
      <c r="P23" s="63"/>
      <c r="Q23" s="69"/>
    </row>
    <row r="24" spans="1:20" ht="15" customHeight="1" x14ac:dyDescent="0.2">
      <c r="A24" s="107" t="s">
        <v>12</v>
      </c>
      <c r="B24" s="108"/>
      <c r="C24" s="108"/>
      <c r="D24" s="108"/>
      <c r="E24" s="108"/>
      <c r="F24" s="74">
        <f>F22*F18</f>
        <v>2290</v>
      </c>
      <c r="G24" s="63"/>
      <c r="H24" s="63"/>
      <c r="I24" s="63"/>
      <c r="J24" s="63"/>
      <c r="K24" s="63"/>
      <c r="L24" s="121" t="s">
        <v>21</v>
      </c>
      <c r="M24" s="121"/>
      <c r="N24" s="121"/>
      <c r="O24" s="122">
        <v>13.4</v>
      </c>
      <c r="P24" s="63"/>
      <c r="Q24" s="69"/>
      <c r="T24" s="78"/>
    </row>
    <row r="25" spans="1:20" ht="5.0999999999999996" customHeight="1" x14ac:dyDescent="0.2">
      <c r="A25" s="67"/>
      <c r="B25" s="68"/>
      <c r="C25" s="68"/>
      <c r="D25" s="68"/>
      <c r="E25" s="68"/>
      <c r="F25" s="77"/>
      <c r="G25" s="63"/>
      <c r="H25" s="63"/>
      <c r="I25" s="63"/>
      <c r="J25" s="63"/>
      <c r="K25" s="63"/>
      <c r="L25" s="121"/>
      <c r="M25" s="121"/>
      <c r="N25" s="121"/>
      <c r="O25" s="122"/>
      <c r="P25" s="63"/>
      <c r="Q25" s="69"/>
    </row>
    <row r="26" spans="1:20" ht="15" customHeight="1" x14ac:dyDescent="0.2">
      <c r="A26" s="107" t="s">
        <v>19</v>
      </c>
      <c r="B26" s="108"/>
      <c r="C26" s="108"/>
      <c r="D26" s="108"/>
      <c r="E26" s="108"/>
      <c r="F26" s="74">
        <f>F14*F22</f>
        <v>22900</v>
      </c>
      <c r="G26" s="63"/>
      <c r="H26" s="63"/>
      <c r="I26" s="63"/>
      <c r="J26" s="63"/>
      <c r="K26" s="63"/>
      <c r="L26" s="121" t="s">
        <v>22</v>
      </c>
      <c r="M26" s="121"/>
      <c r="N26" s="121"/>
      <c r="O26" s="122">
        <v>63.4</v>
      </c>
      <c r="P26" s="63"/>
      <c r="Q26" s="69"/>
    </row>
    <row r="27" spans="1:20" ht="5.0999999999999996" customHeight="1" x14ac:dyDescent="0.2">
      <c r="A27" s="67"/>
      <c r="B27" s="68"/>
      <c r="C27" s="68"/>
      <c r="D27" s="68"/>
      <c r="E27" s="68"/>
      <c r="F27" s="76"/>
      <c r="G27" s="63"/>
      <c r="H27" s="63"/>
      <c r="I27" s="63"/>
      <c r="J27" s="63"/>
      <c r="K27" s="63"/>
      <c r="L27" s="121"/>
      <c r="M27" s="121"/>
      <c r="N27" s="121"/>
      <c r="O27" s="122"/>
      <c r="P27" s="63"/>
      <c r="Q27" s="69"/>
    </row>
    <row r="28" spans="1:20" x14ac:dyDescent="0.2">
      <c r="A28" s="104" t="s">
        <v>14</v>
      </c>
      <c r="B28" s="105"/>
      <c r="C28" s="105"/>
      <c r="D28" s="105"/>
      <c r="E28" s="105"/>
      <c r="F28" s="59">
        <f>G69</f>
        <v>8.8684197490881065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2"/>
    </row>
    <row r="29" spans="1:20" ht="5.25" customHeight="1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"/>
    </row>
    <row r="30" spans="1:20" x14ac:dyDescent="0.2">
      <c r="A30" s="82" t="s">
        <v>82</v>
      </c>
      <c r="B30" s="83"/>
      <c r="C30" s="83"/>
      <c r="D30" s="163">
        <f xml:space="preserve"> F26</f>
        <v>22900</v>
      </c>
      <c r="E30" s="164"/>
      <c r="F30" s="61">
        <f>F28*F26</f>
        <v>203086.81225411763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2"/>
    </row>
    <row r="31" spans="1:20" ht="13.5" thickBo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</row>
    <row r="32" spans="1:20" ht="14.25" thickTop="1" thickBot="1" x14ac:dyDescent="0.25">
      <c r="A32" s="36"/>
      <c r="B32" s="36"/>
      <c r="C32" s="36"/>
      <c r="D32" s="36"/>
      <c r="E32" s="4"/>
      <c r="F32" s="36"/>
      <c r="G32" s="36"/>
      <c r="H32" s="36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">
      <c r="A33" s="38"/>
      <c r="B33" s="37"/>
      <c r="C33" s="37"/>
      <c r="D33" s="37"/>
      <c r="E33" s="37"/>
      <c r="F33" s="37"/>
      <c r="G33" s="37"/>
      <c r="H33" s="11"/>
      <c r="I33" s="4"/>
      <c r="J33" s="38"/>
      <c r="K33" s="37"/>
      <c r="L33" s="37"/>
      <c r="M33" s="37"/>
      <c r="N33" s="37"/>
      <c r="O33" s="37"/>
      <c r="P33" s="37"/>
      <c r="Q33" s="11"/>
    </row>
    <row r="34" spans="1:17" x14ac:dyDescent="0.2">
      <c r="A34" s="151" t="s">
        <v>35</v>
      </c>
      <c r="B34" s="152"/>
      <c r="C34" s="152"/>
      <c r="D34" s="152"/>
      <c r="E34" s="152"/>
      <c r="F34" s="152"/>
      <c r="G34" s="152"/>
      <c r="H34" s="153"/>
      <c r="I34" s="39"/>
      <c r="J34" s="151" t="s">
        <v>45</v>
      </c>
      <c r="K34" s="152"/>
      <c r="L34" s="152"/>
      <c r="M34" s="152"/>
      <c r="N34" s="152"/>
      <c r="O34" s="152"/>
      <c r="P34" s="152"/>
      <c r="Q34" s="153"/>
    </row>
    <row r="35" spans="1:17" ht="13.5" thickBot="1" x14ac:dyDescent="0.25">
      <c r="A35" s="43" t="s">
        <v>3</v>
      </c>
      <c r="B35" s="30"/>
      <c r="C35" s="30"/>
      <c r="D35" s="30"/>
      <c r="E35" s="30"/>
      <c r="F35" s="4"/>
      <c r="G35" s="30"/>
      <c r="H35" s="44"/>
      <c r="I35" s="30"/>
      <c r="J35" s="43" t="s">
        <v>55</v>
      </c>
      <c r="K35" s="4"/>
      <c r="L35" s="4"/>
      <c r="M35" s="4"/>
      <c r="N35" s="4"/>
      <c r="O35" s="4"/>
      <c r="P35" s="4"/>
      <c r="Q35" s="13"/>
    </row>
    <row r="36" spans="1:17" ht="15" customHeight="1" thickBot="1" x14ac:dyDescent="0.25">
      <c r="A36" s="169" t="s">
        <v>85</v>
      </c>
      <c r="B36" s="170"/>
      <c r="C36" s="170"/>
      <c r="D36" s="170"/>
      <c r="E36" s="170"/>
      <c r="F36" s="171"/>
      <c r="G36" s="115">
        <v>6.18</v>
      </c>
      <c r="H36" s="115"/>
      <c r="I36" s="41"/>
      <c r="J36" s="134" t="s">
        <v>46</v>
      </c>
      <c r="K36" s="135"/>
      <c r="L36" s="135"/>
      <c r="M36" s="135"/>
      <c r="N36" s="154"/>
      <c r="O36" s="154"/>
      <c r="P36" s="154"/>
      <c r="Q36" s="155"/>
    </row>
    <row r="37" spans="1:17" ht="15" customHeight="1" thickBot="1" x14ac:dyDescent="0.25">
      <c r="A37" s="134" t="s">
        <v>25</v>
      </c>
      <c r="B37" s="135"/>
      <c r="C37" s="135"/>
      <c r="D37" s="135"/>
      <c r="E37" s="135"/>
      <c r="F37" s="172"/>
      <c r="G37" s="115">
        <v>3</v>
      </c>
      <c r="H37" s="115"/>
      <c r="I37" s="41"/>
      <c r="J37" s="134" t="s">
        <v>47</v>
      </c>
      <c r="K37" s="135"/>
      <c r="L37" s="135"/>
      <c r="M37" s="135"/>
      <c r="N37" s="154"/>
      <c r="O37" s="154"/>
      <c r="P37" s="154"/>
      <c r="Q37" s="155"/>
    </row>
    <row r="38" spans="1:17" x14ac:dyDescent="0.2">
      <c r="A38" s="114" t="s">
        <v>1</v>
      </c>
      <c r="B38" s="105"/>
      <c r="C38" s="105"/>
      <c r="D38" s="105"/>
      <c r="E38" s="105"/>
      <c r="F38" s="105"/>
      <c r="G38" s="116">
        <f>G36/G37</f>
        <v>2.06</v>
      </c>
      <c r="H38" s="117"/>
      <c r="I38" s="40"/>
      <c r="J38" s="134" t="s">
        <v>48</v>
      </c>
      <c r="K38" s="135"/>
      <c r="L38" s="135"/>
      <c r="M38" s="135"/>
      <c r="N38" s="156">
        <v>150000</v>
      </c>
      <c r="O38" s="156"/>
      <c r="P38" s="156"/>
      <c r="Q38" s="157"/>
    </row>
    <row r="39" spans="1:17" ht="15" x14ac:dyDescent="0.35">
      <c r="A39" s="16"/>
      <c r="B39" s="4"/>
      <c r="C39" s="4"/>
      <c r="D39" s="4"/>
      <c r="E39" s="4"/>
      <c r="F39" s="4"/>
      <c r="G39" s="4"/>
      <c r="H39" s="45"/>
      <c r="I39" s="7"/>
      <c r="J39" s="134" t="s">
        <v>49</v>
      </c>
      <c r="K39" s="135"/>
      <c r="L39" s="135"/>
      <c r="M39" s="135"/>
      <c r="N39" s="135"/>
      <c r="O39" s="135"/>
      <c r="P39" s="147">
        <v>0.08</v>
      </c>
      <c r="Q39" s="148"/>
    </row>
    <row r="40" spans="1:17" x14ac:dyDescent="0.2">
      <c r="A40" s="12" t="s">
        <v>26</v>
      </c>
      <c r="B40" s="4"/>
      <c r="C40" s="4"/>
      <c r="D40" s="4"/>
      <c r="E40" s="4"/>
      <c r="F40" s="4"/>
      <c r="G40" s="4"/>
      <c r="H40" s="46"/>
      <c r="I40" s="8"/>
      <c r="J40" s="134" t="s">
        <v>50</v>
      </c>
      <c r="K40" s="135"/>
      <c r="L40" s="135"/>
      <c r="M40" s="135"/>
      <c r="N40" s="135"/>
      <c r="O40" s="135"/>
      <c r="P40" s="130">
        <f>N38*P39</f>
        <v>12000</v>
      </c>
      <c r="Q40" s="132"/>
    </row>
    <row r="41" spans="1:17" x14ac:dyDescent="0.2">
      <c r="A41" s="12"/>
      <c r="B41" s="4"/>
      <c r="C41" s="4"/>
      <c r="D41" s="18" t="s">
        <v>27</v>
      </c>
      <c r="E41" s="18" t="s">
        <v>28</v>
      </c>
      <c r="F41" s="18" t="s">
        <v>30</v>
      </c>
      <c r="G41" s="131" t="s">
        <v>31</v>
      </c>
      <c r="H41" s="132"/>
      <c r="I41" s="21"/>
      <c r="J41" s="109" t="s">
        <v>51</v>
      </c>
      <c r="K41" s="110"/>
      <c r="L41" s="110"/>
      <c r="M41" s="110"/>
      <c r="N41" s="110"/>
      <c r="O41" s="111"/>
      <c r="P41" s="112">
        <f>P40/F26</f>
        <v>0.5240174672489083</v>
      </c>
      <c r="Q41" s="113"/>
    </row>
    <row r="42" spans="1:17" ht="15" customHeight="1" x14ac:dyDescent="0.2">
      <c r="A42" s="95" t="s">
        <v>33</v>
      </c>
      <c r="B42" s="96"/>
      <c r="C42" s="97"/>
      <c r="D42" s="24">
        <v>20</v>
      </c>
      <c r="E42" s="18" t="s">
        <v>29</v>
      </c>
      <c r="F42" s="32">
        <v>30</v>
      </c>
      <c r="G42" s="139">
        <f>D42*F42</f>
        <v>600</v>
      </c>
      <c r="H42" s="140"/>
      <c r="I42" s="41"/>
      <c r="J42" s="43" t="s">
        <v>56</v>
      </c>
      <c r="K42" s="4"/>
      <c r="L42" s="4"/>
      <c r="M42" s="4"/>
      <c r="N42" s="4"/>
      <c r="O42" s="4"/>
      <c r="P42" s="4"/>
      <c r="Q42" s="13"/>
    </row>
    <row r="43" spans="1:17" ht="15" customHeight="1" x14ac:dyDescent="0.2">
      <c r="A43" s="95" t="s">
        <v>83</v>
      </c>
      <c r="B43" s="96"/>
      <c r="C43" s="97"/>
      <c r="D43" s="24">
        <v>1</v>
      </c>
      <c r="E43" s="31" t="s">
        <v>32</v>
      </c>
      <c r="F43" s="33">
        <v>350</v>
      </c>
      <c r="G43" s="136">
        <f>D43*F43</f>
        <v>350</v>
      </c>
      <c r="H43" s="137"/>
      <c r="I43" s="34"/>
      <c r="J43" s="128" t="s">
        <v>52</v>
      </c>
      <c r="K43" s="129"/>
      <c r="L43" s="129"/>
      <c r="M43" s="129"/>
      <c r="N43" s="129"/>
      <c r="O43" s="129"/>
      <c r="P43" s="147">
        <v>0.08</v>
      </c>
      <c r="Q43" s="148"/>
    </row>
    <row r="44" spans="1:17" ht="15" customHeight="1" x14ac:dyDescent="0.2">
      <c r="A44" s="95" t="s">
        <v>0</v>
      </c>
      <c r="B44" s="96"/>
      <c r="C44" s="96"/>
      <c r="D44" s="96"/>
      <c r="E44" s="96"/>
      <c r="F44" s="97"/>
      <c r="G44" s="141">
        <v>8500</v>
      </c>
      <c r="H44" s="142"/>
      <c r="I44" s="42"/>
      <c r="J44" s="53" t="s">
        <v>53</v>
      </c>
      <c r="K44" s="18"/>
      <c r="L44" s="18"/>
      <c r="M44" s="18"/>
      <c r="N44" s="18"/>
      <c r="O44" s="18"/>
      <c r="P44" s="130">
        <f>N38*P43</f>
        <v>12000</v>
      </c>
      <c r="Q44" s="132"/>
    </row>
    <row r="45" spans="1:17" x14ac:dyDescent="0.2">
      <c r="A45" s="109" t="s">
        <v>34</v>
      </c>
      <c r="B45" s="110"/>
      <c r="C45" s="110"/>
      <c r="D45" s="110"/>
      <c r="E45" s="110"/>
      <c r="F45" s="111"/>
      <c r="G45" s="143">
        <f>(G42+G43)/G44</f>
        <v>0.11176470588235295</v>
      </c>
      <c r="H45" s="144"/>
      <c r="I45" s="29"/>
      <c r="J45" s="149" t="s">
        <v>54</v>
      </c>
      <c r="K45" s="150"/>
      <c r="L45" s="150"/>
      <c r="M45" s="150"/>
      <c r="N45" s="150"/>
      <c r="O45" s="150"/>
      <c r="P45" s="112">
        <f>P44/F26</f>
        <v>0.5240174672489083</v>
      </c>
      <c r="Q45" s="113"/>
    </row>
    <row r="46" spans="1:17" x14ac:dyDescent="0.2">
      <c r="A46" s="16"/>
      <c r="B46" s="4"/>
      <c r="C46" s="4"/>
      <c r="D46" s="4"/>
      <c r="E46" s="4"/>
      <c r="F46" s="4"/>
      <c r="G46" s="29"/>
      <c r="H46" s="47"/>
      <c r="I46" s="29"/>
      <c r="J46" s="15"/>
      <c r="K46" s="4"/>
      <c r="L46" s="4"/>
      <c r="M46" s="4"/>
      <c r="N46" s="4"/>
      <c r="O46" s="4"/>
      <c r="P46" s="4"/>
      <c r="Q46" s="13"/>
    </row>
    <row r="47" spans="1:17" x14ac:dyDescent="0.2">
      <c r="A47" s="12" t="s">
        <v>4</v>
      </c>
      <c r="B47" s="4"/>
      <c r="C47" s="4"/>
      <c r="D47" s="4"/>
      <c r="E47" s="4"/>
      <c r="F47" s="4"/>
      <c r="G47" s="4"/>
      <c r="H47" s="14"/>
      <c r="I47" s="6"/>
      <c r="J47" s="43" t="s">
        <v>57</v>
      </c>
      <c r="K47" s="4"/>
      <c r="L47" s="4"/>
      <c r="M47" s="4"/>
      <c r="N47" s="4"/>
      <c r="O47" s="4"/>
      <c r="P47" s="4"/>
      <c r="Q47" s="13"/>
    </row>
    <row r="48" spans="1:17" x14ac:dyDescent="0.2">
      <c r="A48" s="12"/>
      <c r="B48" s="4"/>
      <c r="C48" s="4"/>
      <c r="D48" s="18" t="s">
        <v>27</v>
      </c>
      <c r="E48" s="18" t="s">
        <v>28</v>
      </c>
      <c r="F48" s="18" t="s">
        <v>36</v>
      </c>
      <c r="G48" s="131" t="s">
        <v>37</v>
      </c>
      <c r="H48" s="132"/>
      <c r="I48" s="21"/>
      <c r="J48" s="53" t="s">
        <v>58</v>
      </c>
      <c r="K48" s="18"/>
      <c r="L48" s="18"/>
      <c r="M48" s="18" t="s">
        <v>63</v>
      </c>
      <c r="N48" s="131" t="s">
        <v>60</v>
      </c>
      <c r="O48" s="131"/>
      <c r="P48" s="131" t="s">
        <v>59</v>
      </c>
      <c r="Q48" s="132"/>
    </row>
    <row r="49" spans="1:17" x14ac:dyDescent="0.2">
      <c r="A49" s="173" t="s">
        <v>42</v>
      </c>
      <c r="B49" s="174"/>
      <c r="C49" s="174"/>
      <c r="D49" s="24">
        <v>6</v>
      </c>
      <c r="E49" s="18" t="s">
        <v>38</v>
      </c>
      <c r="F49" s="32">
        <v>2300</v>
      </c>
      <c r="G49" s="145">
        <f>D49*F49</f>
        <v>13800</v>
      </c>
      <c r="H49" s="146"/>
      <c r="I49" s="34"/>
      <c r="J49" s="134" t="s">
        <v>61</v>
      </c>
      <c r="K49" s="135"/>
      <c r="L49" s="135"/>
      <c r="M49" s="49" t="s">
        <v>62</v>
      </c>
      <c r="N49" s="138">
        <v>2600</v>
      </c>
      <c r="O49" s="138"/>
      <c r="P49" s="136">
        <f>N49*12</f>
        <v>31200</v>
      </c>
      <c r="Q49" s="137"/>
    </row>
    <row r="50" spans="1:17" ht="15" customHeight="1" x14ac:dyDescent="0.2">
      <c r="A50" s="95" t="s">
        <v>39</v>
      </c>
      <c r="B50" s="96"/>
      <c r="C50" s="97"/>
      <c r="D50" s="24">
        <v>6</v>
      </c>
      <c r="E50" s="28" t="s">
        <v>28</v>
      </c>
      <c r="F50" s="32">
        <v>104</v>
      </c>
      <c r="G50" s="126">
        <f>D50*F50</f>
        <v>624</v>
      </c>
      <c r="H50" s="127"/>
      <c r="I50" s="34"/>
      <c r="J50" s="128" t="s">
        <v>66</v>
      </c>
      <c r="K50" s="129"/>
      <c r="L50" s="129"/>
      <c r="M50" s="50">
        <v>0.6</v>
      </c>
      <c r="N50" s="130">
        <f>N49*M50</f>
        <v>1560</v>
      </c>
      <c r="O50" s="131"/>
      <c r="P50" s="130">
        <f>N50*12</f>
        <v>18720</v>
      </c>
      <c r="Q50" s="132"/>
    </row>
    <row r="51" spans="1:17" ht="15" customHeight="1" x14ac:dyDescent="0.2">
      <c r="A51" s="95" t="s">
        <v>40</v>
      </c>
      <c r="B51" s="96"/>
      <c r="C51" s="97"/>
      <c r="D51" s="24"/>
      <c r="E51" s="28" t="s">
        <v>28</v>
      </c>
      <c r="F51" s="32"/>
      <c r="G51" s="126">
        <f>D51*F51</f>
        <v>0</v>
      </c>
      <c r="H51" s="127"/>
      <c r="I51" s="34"/>
      <c r="J51" s="134" t="s">
        <v>64</v>
      </c>
      <c r="K51" s="135"/>
      <c r="L51" s="135"/>
      <c r="M51" s="135"/>
      <c r="N51" s="135"/>
      <c r="O51" s="135"/>
      <c r="P51" s="133">
        <f>SUM(P49:P50)</f>
        <v>49920</v>
      </c>
      <c r="Q51" s="132"/>
    </row>
    <row r="52" spans="1:17" ht="15" customHeight="1" x14ac:dyDescent="0.2">
      <c r="A52" s="95" t="s">
        <v>41</v>
      </c>
      <c r="B52" s="96"/>
      <c r="C52" s="96"/>
      <c r="D52" s="24">
        <v>6</v>
      </c>
      <c r="E52" s="18" t="s">
        <v>28</v>
      </c>
      <c r="F52" s="32">
        <v>690</v>
      </c>
      <c r="G52" s="126">
        <f>D52*F52</f>
        <v>4140</v>
      </c>
      <c r="H52" s="127"/>
      <c r="I52" s="34"/>
      <c r="J52" s="114" t="s">
        <v>65</v>
      </c>
      <c r="K52" s="105"/>
      <c r="L52" s="105"/>
      <c r="M52" s="105"/>
      <c r="N52" s="105"/>
      <c r="O52" s="105"/>
      <c r="P52" s="161">
        <f>P51/F26</f>
        <v>2.1799126637554584</v>
      </c>
      <c r="Q52" s="162"/>
    </row>
    <row r="53" spans="1:17" ht="15" customHeight="1" x14ac:dyDescent="0.2">
      <c r="A53" s="98" t="s">
        <v>43</v>
      </c>
      <c r="B53" s="99"/>
      <c r="C53" s="99"/>
      <c r="D53" s="99"/>
      <c r="E53" s="99"/>
      <c r="F53" s="99"/>
      <c r="G53" s="126">
        <f>SUM(G49:H52)</f>
        <v>18564</v>
      </c>
      <c r="H53" s="127"/>
      <c r="I53" s="34"/>
      <c r="J53" s="15"/>
      <c r="K53" s="4"/>
      <c r="L53" s="4"/>
      <c r="M53" s="4"/>
      <c r="N53" s="4"/>
      <c r="O53" s="4"/>
      <c r="P53" s="4"/>
      <c r="Q53" s="13"/>
    </row>
    <row r="54" spans="1:17" ht="15" customHeight="1" x14ac:dyDescent="0.2">
      <c r="A54" s="98" t="s">
        <v>44</v>
      </c>
      <c r="B54" s="99"/>
      <c r="C54" s="99"/>
      <c r="D54" s="99"/>
      <c r="E54" s="99"/>
      <c r="F54" s="99"/>
      <c r="G54" s="195">
        <v>20000</v>
      </c>
      <c r="H54" s="196"/>
      <c r="I54" s="42"/>
      <c r="J54" s="43" t="s">
        <v>73</v>
      </c>
      <c r="K54" s="4"/>
      <c r="L54" s="4"/>
      <c r="M54" s="4"/>
      <c r="N54" s="4"/>
      <c r="O54" s="4"/>
      <c r="P54" s="4"/>
      <c r="Q54" s="13"/>
    </row>
    <row r="55" spans="1:17" ht="15" customHeight="1" x14ac:dyDescent="0.2">
      <c r="A55" s="100" t="s">
        <v>2</v>
      </c>
      <c r="B55" s="101"/>
      <c r="C55" s="101"/>
      <c r="D55" s="101"/>
      <c r="E55" s="101"/>
      <c r="F55" s="101"/>
      <c r="G55" s="143">
        <f>G53/G54</f>
        <v>0.92820000000000003</v>
      </c>
      <c r="H55" s="144"/>
      <c r="I55" s="29"/>
      <c r="J55" s="134" t="s">
        <v>67</v>
      </c>
      <c r="K55" s="135"/>
      <c r="L55" s="135"/>
      <c r="M55" s="135"/>
      <c r="N55" s="135"/>
      <c r="O55" s="135"/>
      <c r="P55" s="158">
        <f>N38*0.015</f>
        <v>2250</v>
      </c>
      <c r="Q55" s="159"/>
    </row>
    <row r="56" spans="1:17" ht="15" customHeight="1" x14ac:dyDescent="0.2">
      <c r="A56" s="48"/>
      <c r="B56" s="4"/>
      <c r="C56" s="4"/>
      <c r="D56" s="4"/>
      <c r="E56" s="4"/>
      <c r="F56" s="4"/>
      <c r="G56" s="29"/>
      <c r="H56" s="47"/>
      <c r="I56" s="29"/>
      <c r="J56" s="134" t="s">
        <v>86</v>
      </c>
      <c r="K56" s="135"/>
      <c r="L56" s="135"/>
      <c r="M56" s="135"/>
      <c r="N56" s="135"/>
      <c r="O56" s="135"/>
      <c r="P56" s="138">
        <v>84</v>
      </c>
      <c r="Q56" s="160"/>
    </row>
    <row r="57" spans="1:17" x14ac:dyDescent="0.2">
      <c r="A57" s="12" t="s">
        <v>5</v>
      </c>
      <c r="B57" s="4"/>
      <c r="C57" s="4"/>
      <c r="D57" s="4"/>
      <c r="E57" s="4"/>
      <c r="F57" s="4"/>
      <c r="G57" s="4"/>
      <c r="H57" s="17"/>
      <c r="I57" s="9"/>
      <c r="J57" s="134" t="s">
        <v>68</v>
      </c>
      <c r="K57" s="135"/>
      <c r="L57" s="135"/>
      <c r="M57" s="135"/>
      <c r="N57" s="135"/>
      <c r="O57" s="135"/>
      <c r="P57" s="138">
        <v>2800</v>
      </c>
      <c r="Q57" s="160"/>
    </row>
    <row r="58" spans="1:17" ht="15" customHeight="1" x14ac:dyDescent="0.2">
      <c r="F58" s="19" t="s">
        <v>84</v>
      </c>
      <c r="G58" s="60"/>
      <c r="I58" s="34"/>
      <c r="J58" s="134" t="s">
        <v>69</v>
      </c>
      <c r="K58" s="135"/>
      <c r="L58" s="135"/>
      <c r="M58" s="135"/>
      <c r="N58" s="135"/>
      <c r="O58" s="135"/>
      <c r="P58" s="138">
        <v>600</v>
      </c>
      <c r="Q58" s="160"/>
    </row>
    <row r="59" spans="1:17" ht="15" customHeight="1" x14ac:dyDescent="0.2">
      <c r="A59" s="102" t="s">
        <v>7</v>
      </c>
      <c r="B59" s="103"/>
      <c r="C59" s="103"/>
      <c r="D59" s="103"/>
      <c r="E59" s="103"/>
      <c r="F59" s="24">
        <v>8.8000000000000005E-3</v>
      </c>
      <c r="G59" s="136">
        <f>F59*N38</f>
        <v>1320</v>
      </c>
      <c r="H59" s="137"/>
      <c r="I59" s="35"/>
      <c r="J59" s="134" t="s">
        <v>71</v>
      </c>
      <c r="K59" s="135"/>
      <c r="L59" s="135"/>
      <c r="M59" s="135"/>
      <c r="N59" s="135"/>
      <c r="O59" s="135"/>
      <c r="P59" s="138">
        <v>1000</v>
      </c>
      <c r="Q59" s="160"/>
    </row>
    <row r="60" spans="1:17" x14ac:dyDescent="0.2">
      <c r="A60" s="109" t="s">
        <v>6</v>
      </c>
      <c r="B60" s="110"/>
      <c r="C60" s="110"/>
      <c r="D60" s="110"/>
      <c r="E60" s="110"/>
      <c r="F60" s="111"/>
      <c r="G60" s="165">
        <f>G59/F24</f>
        <v>0.57641921397379914</v>
      </c>
      <c r="H60" s="166"/>
      <c r="I60" s="4"/>
      <c r="J60" s="134" t="s">
        <v>70</v>
      </c>
      <c r="K60" s="135"/>
      <c r="L60" s="135"/>
      <c r="M60" s="135"/>
      <c r="N60" s="135"/>
      <c r="O60" s="135"/>
      <c r="P60" s="130">
        <f>SUM(P55:Q59)</f>
        <v>6734</v>
      </c>
      <c r="Q60" s="132"/>
    </row>
    <row r="61" spans="1:17" x14ac:dyDescent="0.2">
      <c r="A61" s="16"/>
      <c r="B61" s="10"/>
      <c r="C61" s="4"/>
      <c r="D61" s="4"/>
      <c r="E61" s="4"/>
      <c r="F61" s="4"/>
      <c r="G61" s="4"/>
      <c r="H61" s="13"/>
      <c r="I61" s="4"/>
      <c r="J61" s="114" t="s">
        <v>72</v>
      </c>
      <c r="K61" s="105"/>
      <c r="L61" s="105"/>
      <c r="M61" s="105"/>
      <c r="N61" s="105"/>
      <c r="O61" s="105"/>
      <c r="P61" s="175">
        <f>P60/F26</f>
        <v>0.29406113537117906</v>
      </c>
      <c r="Q61" s="176"/>
    </row>
    <row r="62" spans="1:17" x14ac:dyDescent="0.2">
      <c r="A62" s="16"/>
      <c r="B62" s="10"/>
      <c r="C62" s="4"/>
      <c r="D62" s="4"/>
      <c r="E62" s="4"/>
      <c r="F62" s="4"/>
      <c r="G62" s="4"/>
      <c r="H62" s="13"/>
      <c r="I62" s="4"/>
      <c r="J62" s="55"/>
      <c r="K62" s="20"/>
      <c r="L62" s="20"/>
      <c r="M62" s="20"/>
      <c r="N62" s="20"/>
      <c r="O62" s="20"/>
      <c r="P62" s="56"/>
      <c r="Q62" s="57"/>
    </row>
    <row r="63" spans="1:17" ht="15.75" customHeight="1" thickBot="1" x14ac:dyDescent="0.3">
      <c r="A63" s="177" t="s">
        <v>74</v>
      </c>
      <c r="B63" s="178"/>
      <c r="C63" s="178"/>
      <c r="D63" s="178"/>
      <c r="E63" s="178"/>
      <c r="F63" s="178"/>
      <c r="G63" s="179">
        <f>G38+G45+G55+G60</f>
        <v>3.6763839198561521</v>
      </c>
      <c r="H63" s="180"/>
      <c r="I63" s="4"/>
      <c r="J63" s="181" t="s">
        <v>75</v>
      </c>
      <c r="K63" s="182"/>
      <c r="L63" s="182"/>
      <c r="M63" s="182"/>
      <c r="N63" s="182"/>
      <c r="O63" s="182"/>
      <c r="P63" s="183">
        <f>P41+P45+P52+P61</f>
        <v>3.5220087336244541</v>
      </c>
      <c r="Q63" s="184"/>
    </row>
    <row r="64" spans="1:17" ht="13.5" thickBot="1" x14ac:dyDescent="0.25">
      <c r="A64" s="5"/>
      <c r="B64" s="1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">
      <c r="A65" s="191" t="s">
        <v>77</v>
      </c>
      <c r="B65" s="192"/>
      <c r="C65" s="192"/>
      <c r="D65" s="192"/>
      <c r="E65" s="192"/>
      <c r="F65" s="192"/>
      <c r="G65" s="189">
        <f>G63+P63</f>
        <v>7.1983926534806066</v>
      </c>
      <c r="H65" s="190"/>
      <c r="I65" s="4"/>
      <c r="J65" s="4"/>
      <c r="K65" s="4"/>
      <c r="L65" s="4"/>
      <c r="M65" s="4"/>
      <c r="N65" s="4"/>
      <c r="O65" s="4"/>
      <c r="P65" s="51"/>
      <c r="Q65" s="52"/>
    </row>
    <row r="66" spans="1:17" x14ac:dyDescent="0.2">
      <c r="A66" s="114" t="s">
        <v>76</v>
      </c>
      <c r="B66" s="105"/>
      <c r="C66" s="105"/>
      <c r="D66" s="105"/>
      <c r="E66" s="105"/>
      <c r="F66" s="105"/>
      <c r="G66" s="167">
        <v>0.1</v>
      </c>
      <c r="H66" s="168"/>
    </row>
    <row r="67" spans="1:17" x14ac:dyDescent="0.2">
      <c r="A67" s="114" t="s">
        <v>78</v>
      </c>
      <c r="B67" s="105"/>
      <c r="C67" s="105"/>
      <c r="D67" s="105"/>
      <c r="E67" s="105"/>
      <c r="F67" s="105"/>
      <c r="G67" s="193">
        <f>(G65*G66)+G65</f>
        <v>7.9182319188286669</v>
      </c>
      <c r="H67" s="194"/>
    </row>
    <row r="68" spans="1:17" x14ac:dyDescent="0.2">
      <c r="A68" s="114" t="s">
        <v>79</v>
      </c>
      <c r="B68" s="135"/>
      <c r="C68" s="135"/>
      <c r="D68" s="135"/>
      <c r="E68" s="135"/>
      <c r="F68" s="135"/>
      <c r="G68" s="167">
        <v>0.12</v>
      </c>
      <c r="H68" s="168"/>
      <c r="P68" s="54"/>
      <c r="Q68" s="23"/>
    </row>
    <row r="69" spans="1:17" ht="13.5" thickBot="1" x14ac:dyDescent="0.25">
      <c r="A69" s="185" t="s">
        <v>80</v>
      </c>
      <c r="B69" s="186"/>
      <c r="C69" s="186"/>
      <c r="D69" s="186"/>
      <c r="E69" s="186"/>
      <c r="F69" s="186"/>
      <c r="G69" s="187">
        <f>(G67*G68)+G67</f>
        <v>8.8684197490881065</v>
      </c>
      <c r="H69" s="188"/>
      <c r="P69" s="54"/>
      <c r="Q69" s="23"/>
    </row>
    <row r="70" spans="1:17" x14ac:dyDescent="0.2">
      <c r="A70" s="20"/>
      <c r="B70" s="22"/>
      <c r="C70" s="22"/>
      <c r="D70" s="22"/>
      <c r="E70" s="22"/>
      <c r="F70" s="22"/>
      <c r="G70" s="58"/>
      <c r="H70" s="58"/>
      <c r="P70" s="54"/>
      <c r="Q70" s="23"/>
    </row>
    <row r="71" spans="1:17" x14ac:dyDescent="0.2">
      <c r="A71" s="20"/>
      <c r="B71" s="22"/>
      <c r="C71" s="22"/>
      <c r="D71" s="22"/>
      <c r="E71" s="22"/>
      <c r="F71" s="22"/>
      <c r="G71" s="58"/>
      <c r="H71" s="58"/>
      <c r="P71" s="54"/>
      <c r="Q71" s="23"/>
    </row>
    <row r="72" spans="1:17" x14ac:dyDescent="0.2">
      <c r="A72" s="20"/>
      <c r="B72" s="22"/>
      <c r="C72" s="22"/>
      <c r="D72" s="22"/>
      <c r="E72" s="22"/>
      <c r="F72" s="22"/>
      <c r="G72" s="58"/>
      <c r="H72" s="58"/>
      <c r="P72" s="54"/>
      <c r="Q72" s="23"/>
    </row>
    <row r="73" spans="1:17" x14ac:dyDescent="0.2">
      <c r="A73" s="20"/>
      <c r="B73" s="22"/>
      <c r="C73" s="22"/>
      <c r="D73" s="22"/>
      <c r="E73" s="22"/>
      <c r="F73" s="22"/>
      <c r="G73" s="58"/>
      <c r="H73" s="58"/>
      <c r="P73" s="54"/>
      <c r="Q73" s="23"/>
    </row>
  </sheetData>
  <mergeCells count="122">
    <mergeCell ref="A69:F69"/>
    <mergeCell ref="G69:H69"/>
    <mergeCell ref="G65:H65"/>
    <mergeCell ref="A66:F66"/>
    <mergeCell ref="A65:F65"/>
    <mergeCell ref="G66:H66"/>
    <mergeCell ref="G67:H67"/>
    <mergeCell ref="G54:H54"/>
    <mergeCell ref="G53:H53"/>
    <mergeCell ref="A53:F53"/>
    <mergeCell ref="G52:H52"/>
    <mergeCell ref="P52:Q52"/>
    <mergeCell ref="G50:H50"/>
    <mergeCell ref="A30:C30"/>
    <mergeCell ref="D30:E30"/>
    <mergeCell ref="G60:H60"/>
    <mergeCell ref="A60:F60"/>
    <mergeCell ref="A68:F68"/>
    <mergeCell ref="G68:H68"/>
    <mergeCell ref="A67:F67"/>
    <mergeCell ref="A44:F44"/>
    <mergeCell ref="A45:F45"/>
    <mergeCell ref="A34:H34"/>
    <mergeCell ref="A36:F36"/>
    <mergeCell ref="A37:F37"/>
    <mergeCell ref="A38:F38"/>
    <mergeCell ref="A49:C49"/>
    <mergeCell ref="J61:O61"/>
    <mergeCell ref="P61:Q61"/>
    <mergeCell ref="A63:F63"/>
    <mergeCell ref="G63:H63"/>
    <mergeCell ref="J63:O63"/>
    <mergeCell ref="P63:Q63"/>
    <mergeCell ref="J60:O60"/>
    <mergeCell ref="P60:Q60"/>
    <mergeCell ref="J55:O55"/>
    <mergeCell ref="J56:O56"/>
    <mergeCell ref="J57:O57"/>
    <mergeCell ref="J58:O58"/>
    <mergeCell ref="J59:O59"/>
    <mergeCell ref="G59:H59"/>
    <mergeCell ref="G55:H55"/>
    <mergeCell ref="P55:Q55"/>
    <mergeCell ref="P56:Q56"/>
    <mergeCell ref="P57:Q57"/>
    <mergeCell ref="P58:Q58"/>
    <mergeCell ref="P59:Q59"/>
    <mergeCell ref="J36:M36"/>
    <mergeCell ref="J37:M37"/>
    <mergeCell ref="J38:M38"/>
    <mergeCell ref="N36:Q36"/>
    <mergeCell ref="N37:Q37"/>
    <mergeCell ref="N38:Q38"/>
    <mergeCell ref="J39:O39"/>
    <mergeCell ref="J40:O40"/>
    <mergeCell ref="P39:Q39"/>
    <mergeCell ref="P40:Q40"/>
    <mergeCell ref="P48:Q48"/>
    <mergeCell ref="N48:O48"/>
    <mergeCell ref="P49:Q49"/>
    <mergeCell ref="N49:O49"/>
    <mergeCell ref="G42:H42"/>
    <mergeCell ref="G41:H41"/>
    <mergeCell ref="G43:H43"/>
    <mergeCell ref="G44:H44"/>
    <mergeCell ref="G45:H45"/>
    <mergeCell ref="G49:H49"/>
    <mergeCell ref="J43:O43"/>
    <mergeCell ref="P43:Q43"/>
    <mergeCell ref="P44:Q44"/>
    <mergeCell ref="J45:O45"/>
    <mergeCell ref="P45:Q45"/>
    <mergeCell ref="G48:H48"/>
    <mergeCell ref="J49:L49"/>
    <mergeCell ref="A54:F54"/>
    <mergeCell ref="A55:F55"/>
    <mergeCell ref="A42:C42"/>
    <mergeCell ref="A43:C43"/>
    <mergeCell ref="A59:E59"/>
    <mergeCell ref="A28:E28"/>
    <mergeCell ref="F20:G20"/>
    <mergeCell ref="A14:E14"/>
    <mergeCell ref="A16:E16"/>
    <mergeCell ref="A18:E18"/>
    <mergeCell ref="A20:E20"/>
    <mergeCell ref="A22:E22"/>
    <mergeCell ref="G36:H36"/>
    <mergeCell ref="G37:H37"/>
    <mergeCell ref="G38:H38"/>
    <mergeCell ref="H22:K22"/>
    <mergeCell ref="J20:N20"/>
    <mergeCell ref="A24:E24"/>
    <mergeCell ref="A26:E26"/>
    <mergeCell ref="G51:H51"/>
    <mergeCell ref="J50:L50"/>
    <mergeCell ref="N50:O50"/>
    <mergeCell ref="J51:O51"/>
    <mergeCell ref="J34:Q34"/>
    <mergeCell ref="A1:Q1"/>
    <mergeCell ref="A2:Q2"/>
    <mergeCell ref="A4:Q4"/>
    <mergeCell ref="A6:Q6"/>
    <mergeCell ref="A7:Q7"/>
    <mergeCell ref="A8:Q8"/>
    <mergeCell ref="H11:Q18"/>
    <mergeCell ref="A52:C52"/>
    <mergeCell ref="A51:C51"/>
    <mergeCell ref="A50:C50"/>
    <mergeCell ref="J41:O41"/>
    <mergeCell ref="P41:Q41"/>
    <mergeCell ref="J52:O52"/>
    <mergeCell ref="A10:Q10"/>
    <mergeCell ref="A11:C11"/>
    <mergeCell ref="D11:E11"/>
    <mergeCell ref="L22:N23"/>
    <mergeCell ref="L24:N25"/>
    <mergeCell ref="L26:N27"/>
    <mergeCell ref="O22:O23"/>
    <mergeCell ref="O24:O25"/>
    <mergeCell ref="O26:O27"/>
    <mergeCell ref="P50:Q50"/>
    <mergeCell ref="P51:Q51"/>
  </mergeCells>
  <pageMargins left="0.31496062992125984" right="0.19685039370078741" top="0.59055118110236227" bottom="0.19685039370078741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custos Lote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2022-11-07T16:45:01Z</cp:lastPrinted>
  <dcterms:created xsi:type="dcterms:W3CDTF">2015-05-07T11:14:26Z</dcterms:created>
  <dcterms:modified xsi:type="dcterms:W3CDTF">2022-11-24T17:08:57Z</dcterms:modified>
</cp:coreProperties>
</file>